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120" yWindow="132" windowWidth="19020" windowHeight="7812"/>
  </bookViews>
  <sheets>
    <sheet name="ORÇAMENTO" sheetId="1" r:id="rId1"/>
    <sheet name="CRONOGRAMA" sheetId="2" r:id="rId2"/>
  </sheets>
  <definedNames>
    <definedName name="_xlnm.Print_Area" localSheetId="1">CRONOGRAMA!$B$1:$N$28</definedName>
    <definedName name="_xlnm.Print_Area" localSheetId="0">ORÇAMENTO!$A$1:$I$63</definedName>
  </definedNames>
  <calcPr calcId="124519"/>
</workbook>
</file>

<file path=xl/calcChain.xml><?xml version="1.0" encoding="utf-8"?>
<calcChain xmlns="http://schemas.openxmlformats.org/spreadsheetml/2006/main">
  <c r="H46" i="1"/>
  <c r="E15" i="2"/>
  <c r="E14"/>
  <c r="N14" s="1"/>
  <c r="E13"/>
  <c r="E12"/>
  <c r="N12" s="1"/>
  <c r="E11"/>
  <c r="C15"/>
  <c r="C14"/>
  <c r="C13"/>
  <c r="C12"/>
  <c r="C11"/>
  <c r="I49" i="1"/>
  <c r="I47"/>
  <c r="G48"/>
  <c r="H48" s="1"/>
  <c r="G47"/>
  <c r="H47" s="1"/>
  <c r="G46"/>
  <c r="G24" l="1"/>
  <c r="H24" s="1"/>
  <c r="G20"/>
  <c r="H20" s="1"/>
  <c r="E19"/>
  <c r="E18"/>
  <c r="G21"/>
  <c r="I21" s="1"/>
  <c r="G10"/>
  <c r="H10" s="1"/>
  <c r="I20" l="1"/>
  <c r="H21"/>
  <c r="C10" i="2"/>
  <c r="C9"/>
  <c r="G52" i="1"/>
  <c r="G42"/>
  <c r="G43"/>
  <c r="G41"/>
  <c r="G38"/>
  <c r="G37"/>
  <c r="G36"/>
  <c r="G35"/>
  <c r="G34"/>
  <c r="G30"/>
  <c r="G31"/>
  <c r="G32"/>
  <c r="G33"/>
  <c r="G25"/>
  <c r="G26"/>
  <c r="G27"/>
  <c r="G19"/>
  <c r="G18"/>
  <c r="G15"/>
  <c r="G17"/>
  <c r="G14"/>
  <c r="G9"/>
  <c r="H9" s="1"/>
  <c r="H26" l="1"/>
  <c r="H25"/>
  <c r="I30"/>
  <c r="H30"/>
  <c r="H37"/>
  <c r="H42"/>
  <c r="H14"/>
  <c r="H33"/>
  <c r="H31"/>
  <c r="H43"/>
  <c r="H34"/>
  <c r="I38"/>
  <c r="H38"/>
  <c r="I53"/>
  <c r="H52"/>
  <c r="H27"/>
  <c r="H32"/>
  <c r="H35"/>
  <c r="H41"/>
  <c r="H36"/>
  <c r="I19"/>
  <c r="H19"/>
  <c r="I18"/>
  <c r="H18"/>
  <c r="I17"/>
  <c r="H17"/>
  <c r="I16"/>
  <c r="H16"/>
  <c r="H15"/>
  <c r="J4" i="2"/>
  <c r="D5"/>
  <c r="D4"/>
  <c r="D3"/>
  <c r="D2"/>
  <c r="I28" i="1" l="1"/>
  <c r="I44"/>
  <c r="E10" i="2"/>
  <c r="H10" s="1"/>
  <c r="I10" i="1"/>
  <c r="G11" l="1"/>
  <c r="H11" l="1"/>
  <c r="I12" l="1"/>
  <c r="E9" i="2" l="1"/>
  <c r="N9" s="1"/>
  <c r="J10"/>
  <c r="H9" l="1"/>
  <c r="L9"/>
  <c r="J9"/>
  <c r="J11"/>
  <c r="L11"/>
  <c r="N15" l="1"/>
  <c r="N13" l="1"/>
  <c r="G16" l="1"/>
  <c r="I16"/>
  <c r="K16"/>
  <c r="G18" l="1"/>
  <c r="I18" s="1"/>
  <c r="K18" s="1"/>
  <c r="E16" l="1"/>
  <c r="M16"/>
  <c r="M18" s="1"/>
  <c r="M17" l="1"/>
  <c r="F12"/>
  <c r="F9"/>
  <c r="F10"/>
  <c r="F11"/>
  <c r="F13"/>
  <c r="F14"/>
  <c r="F15"/>
  <c r="K17"/>
  <c r="G17"/>
  <c r="G19" s="1"/>
  <c r="I17"/>
  <c r="I19" l="1"/>
  <c r="K19" s="1"/>
  <c r="M19" s="1"/>
  <c r="F16"/>
</calcChain>
</file>

<file path=xl/sharedStrings.xml><?xml version="1.0" encoding="utf-8"?>
<sst xmlns="http://schemas.openxmlformats.org/spreadsheetml/2006/main" count="182" uniqueCount="133">
  <si>
    <t>PLANILHA ORÇAMENTÁRIA</t>
  </si>
  <si>
    <t>ÍTEM</t>
  </si>
  <si>
    <t>1.0</t>
  </si>
  <si>
    <t>1.1</t>
  </si>
  <si>
    <t>1.2</t>
  </si>
  <si>
    <t>1.3</t>
  </si>
  <si>
    <t>2.0</t>
  </si>
  <si>
    <t>2.1</t>
  </si>
  <si>
    <t>2.2</t>
  </si>
  <si>
    <t>3.0</t>
  </si>
  <si>
    <t>3.1</t>
  </si>
  <si>
    <t>DESCRIÇÃO DOS SERVIÇOS</t>
  </si>
  <si>
    <t>UNID.</t>
  </si>
  <si>
    <t>VALOR TOTAL R$</t>
  </si>
  <si>
    <t>M3</t>
  </si>
  <si>
    <t>M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</si>
  <si>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</si>
  <si>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</si>
  <si>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</si>
  <si>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</si>
  <si>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</si>
  <si>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</si>
  <si>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</si>
  <si>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4º MÊS</t>
  </si>
  <si>
    <t>MENSAL</t>
  </si>
  <si>
    <t>ACUMULADO</t>
  </si>
  <si>
    <t>TOTAIS</t>
  </si>
  <si>
    <t>VALOR</t>
  </si>
  <si>
    <t>(%)</t>
  </si>
  <si>
    <t>UND</t>
  </si>
  <si>
    <t>2.3</t>
  </si>
  <si>
    <t xml:space="preserve">CONTRATANTE: </t>
  </si>
  <si>
    <t xml:space="preserve">OBRA: </t>
  </si>
  <si>
    <t xml:space="preserve">LOGRADOURO: </t>
  </si>
  <si>
    <t xml:space="preserve">SEGMENTO: </t>
  </si>
  <si>
    <t>73992/001</t>
  </si>
  <si>
    <t>74209/001</t>
  </si>
  <si>
    <t>2.4</t>
  </si>
  <si>
    <t>4.0</t>
  </si>
  <si>
    <t>4.1</t>
  </si>
  <si>
    <t>5.0</t>
  </si>
  <si>
    <t>5.1</t>
  </si>
  <si>
    <t>5.2</t>
  </si>
  <si>
    <t>M2</t>
  </si>
  <si>
    <t>6.0</t>
  </si>
  <si>
    <t>COBERTURAS</t>
  </si>
  <si>
    <t>6.1</t>
  </si>
  <si>
    <t>6.2</t>
  </si>
  <si>
    <t>6.3</t>
  </si>
  <si>
    <t>7.0</t>
  </si>
  <si>
    <t>7.1</t>
  </si>
  <si>
    <t>74130/001</t>
  </si>
  <si>
    <t>DISJUNTOR TERMOMAGNETICO MONOPOLAR PADRAO NEMA (AMERICANO) 10 A 30A 240V, FORNECIMENTO E INSTALACAO</t>
  </si>
  <si>
    <t>INSTALAÇÕES PLUVIAIS</t>
  </si>
  <si>
    <t>TUBO PVC DN 100 MM PARA DRENAGEM - FORNECIMENTO E INSTALACAO</t>
  </si>
  <si>
    <t>INSTALAÇÕES DIVERSAS</t>
  </si>
  <si>
    <t>LIMPEZA FINAL DA OBRA</t>
  </si>
  <si>
    <t>Construção Civil</t>
  </si>
  <si>
    <t>INSTALAÇÃO DA OBRA</t>
  </si>
  <si>
    <t>TOTAL DA INSTALAÇÃO DA OBRA</t>
  </si>
  <si>
    <t>TOTAL DE COBERTURA</t>
  </si>
  <si>
    <t>TOTAL DE INSTALAÇÕES DIVERSAS</t>
  </si>
  <si>
    <t>CONTRATANTE:</t>
  </si>
  <si>
    <t>CRONOGRAMA FÍSICO-FINANCEIRO</t>
  </si>
  <si>
    <t>PLACA DE OBRA EM CHAPA DE AÇO GALVANIZADO</t>
  </si>
  <si>
    <t>LOCAÇÃO CONVENCIONAL DE OBRA ATRAVÉS DE GABARITO DE TÁBUAS CORRIDAS PONTALETADAS A CADA 1,50M, SEM REAPROVEITAMENTO</t>
  </si>
  <si>
    <t>BDI</t>
  </si>
  <si>
    <t>Prefeitura Municipal de Lavras do Sul</t>
  </si>
  <si>
    <t>Cobertura da Quadra Poliesportiva</t>
  </si>
  <si>
    <t>2º Distrito do Ibaré - Lavras do Sul</t>
  </si>
  <si>
    <t>ÁREA DO PAVIMENTO PRONTO: 544,19m²</t>
  </si>
  <si>
    <t>TOTAL COM BDI</t>
  </si>
  <si>
    <t>VALOR UNIT</t>
  </si>
  <si>
    <t>VALORES</t>
  </si>
  <si>
    <t>KG</t>
  </si>
  <si>
    <t>2.5</t>
  </si>
  <si>
    <t>2.6</t>
  </si>
  <si>
    <t>ARMAÇÃO UTILIZANDO AÇO CA-25 DE 6,3 MM - MONTAGEM. AF_12/2015</t>
  </si>
  <si>
    <t>5.3</t>
  </si>
  <si>
    <t>PERFIL "U" ENRIJECIDO DE ACO GALVANIZADO, DOBRADO, 200 X 75 X 25 MM, E = 3,75 MM</t>
  </si>
  <si>
    <t>TELHAMENTO COM TELHA DE AÇO/ALUMÍNIO E = 0,5 MM, COM ATÉ 2 ÁGUAS, INCLUSO IÇAMENTO. AF_06/2016</t>
  </si>
  <si>
    <t>CUMEEIRA EM PERFIL ONDULADO DE ALUMÍNIO</t>
  </si>
  <si>
    <t>CALHA EM CHAPA DE AÇO GALVANIZADO NÚMERO 24, DESENVOLVIMENTO DE 33 CM INCLUSO TRANSPORTE VERTICAL. AF_06/2016</t>
  </si>
  <si>
    <t>INSTALAÇÕES ELÉTRICAS</t>
  </si>
  <si>
    <t xml:space="preserve">TOTAL DE INSTALAÇÕES ELÉTRICAS </t>
  </si>
  <si>
    <t>ENTRADA DE ENERGIA ELÉTRICA AÉREA MONOFÁSICA 50A COM POSTE DE CONCRETO , INCLUSIVE CABEAMENTO, CAIXA DE PROTEÇÃO PARA MEDIDOR E ATERRAMENTO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</si>
  <si>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</si>
  <si>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</si>
  <si>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</si>
  <si>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CONDULETE DE PVC, TIPO B, PARA ELETRODUTO DE PVC SOLDÁVEL DN 32 MM (1''), APARENTE - FORNECIMENTO E INSTALAÇÃO. AF_11/2016</t>
  </si>
  <si>
    <t>QUADRO DE DISTRIBUICAO DE ENERGIA P/ 6 DISJUNTORES TERMOMAGNETICOS MONOPOLARES SEM BARRAMENTO, DE EMBUTIR, EM CHAPA METALICA - FORNECIMENTO E INSTALACAO</t>
  </si>
  <si>
    <t>TOTAL DE INSTALAÇÕES PLUVIAIS</t>
  </si>
  <si>
    <t>JOELHO 90 GRAUS, PVC, SERIE NORMAL, ESGOTO PREDIAL, DN 100 MM, JUNTA ELÁSTICA, FORNECIDO E INSTALADO EM PRUMADA DE ESGOTO SANITÁRIO OU VENTILAÇÃO. AF_12/2014</t>
  </si>
  <si>
    <t>73816/002</t>
  </si>
  <si>
    <t>EXECUCAO DE DRENO VERTICAL COM PEDRISCO, DIAMETRO 200MM</t>
  </si>
  <si>
    <t>COTAÇÃO</t>
  </si>
  <si>
    <t>Thiago Dias Ribeiro</t>
  </si>
  <si>
    <t>Assessor Técnico de Engenharia</t>
  </si>
  <si>
    <t>CREA RS 221061</t>
  </si>
  <si>
    <t>VALOR COM BDI</t>
  </si>
  <si>
    <t>ARMAÇÃO UTILIZANDO AÇO CA-25 DE 12,5 MM - MONTAGEM. AF_12/2015</t>
  </si>
  <si>
    <t>2.7</t>
  </si>
  <si>
    <t>2.8</t>
  </si>
  <si>
    <t>CONCRETO FCK = 20MPA, TRAÇO 1:2,7:3 (CIMENTO/ AREIA MÉDIA/ BRITA 1) - PREPARO MECÂNICO COM BETONEIRA 400 L. AF_07/2016 **(CONCRETO TUBOS DE CONCRETO 80CM DE DIÂMETRO)**</t>
  </si>
  <si>
    <t>TUBO CONCRETO ARMADO, CLASSE EA-2, PB JE, DN 800 MM, PARA ESGOTO SANITARIO (NBR 8890)</t>
  </si>
  <si>
    <t>TOMADA 2P+T  10A, 250V, CONJUNTO MONTADO PARA SOBREPOR 4"X2" (CAIXA + MODULO)</t>
  </si>
  <si>
    <t>CÓDIGO SINAPI (DEZ/2017)</t>
  </si>
  <si>
    <t>74246/001</t>
  </si>
  <si>
    <t>REFLETOR RETANGULAR FECHADO COM LAMPADA VAPOR METALICO 400 W</t>
  </si>
  <si>
    <t>CONCRETO FCK = 20MPA, TRAÇO 1:2,7:3 (CIMENTO/ AREIA MÉDIA/ BRITA 1) - PREPARO MECÂNICO COM BETONEIRA 400 L. AF_07/2016 **(CONCRETO BASE DA FUNDAÇÃO)**</t>
  </si>
  <si>
    <t>ADMINISTRAÇÃO LOCAL (MÁXIMO 6,23% ACÓRDÃO TCU 2697/16)</t>
  </si>
  <si>
    <t>UN</t>
  </si>
  <si>
    <r>
      <t xml:space="preserve">SAPATA ISOLADA EM CONCRETO 20 MPA MOLDADO IN LOCO 150X150X50CM + 1m DE TUBO DE CONCRETO </t>
    </r>
    <r>
      <rPr>
        <sz val="9"/>
        <color theme="1"/>
        <rFont val="Calibri"/>
        <family val="2"/>
      </rPr>
      <t>Ø</t>
    </r>
    <r>
      <rPr>
        <sz val="8.1"/>
        <color theme="1"/>
        <rFont val="Calibri"/>
        <family val="2"/>
      </rPr>
      <t xml:space="preserve"> 80CM</t>
    </r>
  </si>
  <si>
    <t>IMPERMEABILIZAÇÃO DE SUPERFÍCIE COM EMULSÃO ASFALTICA A BASE D`ÁGUA</t>
  </si>
  <si>
    <t>ESTRUTURA PRÉ-MOLDADA CONCRETO 20 MPA CONFORME PROJETO COM BDI INCLUSO, CONTEMPLANDO: - 14 PEÇAS DE PILAR DE CONCRETO 25X35X7,00 - 06 PEÇAS DE PILAR DE CONCRETO 25X35CM DE OITÃO, - 14 PEÇAS DE TESOURA DE CONCRETO 25X35CM, - 20 VIGAS DE BALDRAME 15X40CM, - 20VIGAS INTERMEDIÁRIAS 15X40CM, - TRANSPORTE, IÇAMENTO E INSTALAÇÃO NA LOCALIDADE DA OBRA. * CADAPILAR COM 3 CASTIÇAIS/CONSOLES PARA VIGAS INTERMEDIÁRIAS E TESOURAS, EXCETO OS 6 PILARES CENTRAIS SOB O OITÃO QUE TERÃO 2 CASTIÇAIS/CONSOLE DAS VIGAS INTERMEDIÁRIAS</t>
  </si>
  <si>
    <t xml:space="preserve">ESTRUTURA  </t>
  </si>
  <si>
    <t xml:space="preserve">TOTAL DE ESTRUTURA   </t>
  </si>
  <si>
    <t>3.2</t>
  </si>
  <si>
    <t>3.3</t>
  </si>
  <si>
    <t>3.4</t>
  </si>
  <si>
    <t>4.2</t>
  </si>
  <si>
    <t>4.3</t>
  </si>
  <si>
    <t>4.4</t>
  </si>
  <si>
    <t>4.5</t>
  </si>
  <si>
    <t>4.6</t>
  </si>
  <si>
    <t>4.7</t>
  </si>
  <si>
    <t>4.8</t>
  </si>
  <si>
    <t>4.9</t>
  </si>
  <si>
    <t>EQUIPAMENTOS/DEMARCAÇAO</t>
  </si>
  <si>
    <t>CONJUNTO FUTSAL COM TRAVES OFICIAIS DE 3,00X2,00M EM TUBO DE AÇO GALVANIZADO 3" COM REQUADRO EM TUBO DE 1", PINTURA EM PRIMER COM TINTA ESMALTE SINTETICO E REDESDE POLIETILENO FIO 4MM</t>
  </si>
  <si>
    <t>CONJUNTO PARA QUADRA DE VOLEI COM POSTES EM TUBO DE AÇO GALVNIZADO 3", H = *255* CM, PINUTRA EM TINTA ESMALTE SINTÉTICO, REDEDE NYLON COM 2MM, MALHA 10X10CM E ANTENAS OFICIAIS EM FIBRA DE VIDRO</t>
  </si>
  <si>
    <t>PINUTRA ACRILICA DE FAIXAS DE DEMARCAÇÃO EM QUADRA POLIESPORTIVA, 5CM DE LARGURA</t>
  </si>
  <si>
    <t>LAVRAS DO SUL, 19 DE ABRIL DE 2018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</si>
</sst>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8.1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3" fillId="3" borderId="1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4" fillId="3" borderId="0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3" fillId="3" borderId="9" xfId="0" applyNumberFormat="1" applyFont="1" applyFill="1" applyBorder="1" applyAlignment="1">
      <alignment horizontal="center" vertical="center"/>
    </xf>
    <xf numFmtId="10" fontId="3" fillId="3" borderId="10" xfId="0" applyNumberFormat="1" applyFont="1" applyFill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10" fontId="1" fillId="0" borderId="1" xfId="0" applyNumberFormat="1" applyFont="1" applyBorder="1" applyAlignment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0" fontId="1" fillId="0" borderId="27" xfId="0" applyNumberFormat="1" applyFont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0" fontId="1" fillId="0" borderId="27" xfId="0" applyNumberFormat="1" applyFont="1" applyBorder="1" applyAlignment="1">
      <alignment horizontal="center" vertical="center" wrapText="1"/>
    </xf>
    <xf numFmtId="10" fontId="1" fillId="0" borderId="28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9"/>
  <sheetViews>
    <sheetView tabSelected="1" view="pageBreakPreview" zoomScale="90" zoomScaleNormal="90" zoomScaleSheetLayoutView="90" zoomScalePageLayoutView="90" workbookViewId="0">
      <selection activeCell="I25" sqref="A25:I25"/>
    </sheetView>
  </sheetViews>
  <sheetFormatPr defaultColWidth="9.109375" defaultRowHeight="12"/>
  <cols>
    <col min="1" max="1" width="5.44140625" style="16" customWidth="1"/>
    <col min="2" max="2" width="12.44140625" style="16" bestFit="1" customWidth="1"/>
    <col min="3" max="3" width="62.6640625" style="16" customWidth="1"/>
    <col min="4" max="4" width="5.44140625" style="4" bestFit="1" customWidth="1"/>
    <col min="5" max="5" width="7.88671875" style="4" bestFit="1" customWidth="1"/>
    <col min="6" max="6" width="11.88671875" style="16" bestFit="1" customWidth="1"/>
    <col min="7" max="8" width="11.88671875" style="16" customWidth="1"/>
    <col min="9" max="9" width="12" style="43" customWidth="1"/>
    <col min="10" max="10" width="10.44140625" style="4" bestFit="1" customWidth="1"/>
    <col min="11" max="16384" width="9.109375" style="5"/>
  </cols>
  <sheetData>
    <row r="1" spans="1:10" ht="18.600000000000001" thickBot="1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10" ht="15" customHeight="1" thickBot="1">
      <c r="A2" s="62" t="s">
        <v>31</v>
      </c>
      <c r="B2" s="64"/>
      <c r="C2" s="62" t="s">
        <v>67</v>
      </c>
      <c r="D2" s="63"/>
      <c r="E2" s="63"/>
      <c r="F2" s="63"/>
      <c r="G2" s="63"/>
      <c r="H2" s="63"/>
      <c r="I2" s="64"/>
    </row>
    <row r="3" spans="1:10" ht="12.6" thickBot="1">
      <c r="A3" s="62" t="s">
        <v>32</v>
      </c>
      <c r="B3" s="64"/>
      <c r="C3" s="62" t="s">
        <v>68</v>
      </c>
      <c r="D3" s="63"/>
      <c r="E3" s="63"/>
      <c r="F3" s="63"/>
      <c r="G3" s="63"/>
      <c r="H3" s="63"/>
      <c r="I3" s="64"/>
    </row>
    <row r="4" spans="1:10" ht="15.75" customHeight="1" thickBot="1">
      <c r="A4" s="62" t="s">
        <v>33</v>
      </c>
      <c r="B4" s="64"/>
      <c r="C4" s="80" t="s">
        <v>69</v>
      </c>
      <c r="D4" s="81"/>
      <c r="E4" s="82"/>
      <c r="F4" s="78" t="s">
        <v>70</v>
      </c>
      <c r="G4" s="78"/>
      <c r="H4" s="78"/>
      <c r="I4" s="79"/>
    </row>
    <row r="5" spans="1:10" ht="15.75" customHeight="1" thickBot="1">
      <c r="A5" s="62" t="s">
        <v>34</v>
      </c>
      <c r="B5" s="64"/>
      <c r="C5" s="62" t="s">
        <v>57</v>
      </c>
      <c r="D5" s="63"/>
      <c r="E5" s="64"/>
      <c r="F5" s="41" t="s">
        <v>66</v>
      </c>
      <c r="G5" s="75">
        <v>0.28179999999999999</v>
      </c>
      <c r="H5" s="76"/>
      <c r="I5" s="77"/>
    </row>
    <row r="6" spans="1:10" s="4" customFormat="1" ht="30" customHeight="1" thickBot="1">
      <c r="A6" s="68" t="s">
        <v>1</v>
      </c>
      <c r="B6" s="73" t="s">
        <v>106</v>
      </c>
      <c r="C6" s="68" t="s">
        <v>11</v>
      </c>
      <c r="D6" s="68" t="s">
        <v>12</v>
      </c>
      <c r="E6" s="68" t="s">
        <v>16</v>
      </c>
      <c r="F6" s="70" t="s">
        <v>73</v>
      </c>
      <c r="G6" s="71"/>
      <c r="H6" s="71"/>
      <c r="I6" s="72"/>
    </row>
    <row r="7" spans="1:10" s="4" customFormat="1" ht="12.6" thickBot="1">
      <c r="A7" s="69"/>
      <c r="B7" s="74"/>
      <c r="C7" s="69"/>
      <c r="D7" s="69"/>
      <c r="E7" s="69"/>
      <c r="F7" s="6" t="s">
        <v>72</v>
      </c>
      <c r="G7" s="6" t="s">
        <v>66</v>
      </c>
      <c r="H7" s="6" t="s">
        <v>99</v>
      </c>
      <c r="I7" s="7" t="s">
        <v>71</v>
      </c>
    </row>
    <row r="8" spans="1:10">
      <c r="A8" s="9" t="s">
        <v>2</v>
      </c>
      <c r="B8" s="90" t="s">
        <v>58</v>
      </c>
      <c r="C8" s="91"/>
      <c r="D8" s="91"/>
      <c r="E8" s="91"/>
      <c r="F8" s="91"/>
      <c r="G8" s="91"/>
      <c r="H8" s="91"/>
      <c r="I8" s="91"/>
      <c r="J8" s="10"/>
    </row>
    <row r="9" spans="1:10" s="16" customFormat="1" ht="24">
      <c r="A9" s="11" t="s">
        <v>3</v>
      </c>
      <c r="B9" s="8" t="s">
        <v>35</v>
      </c>
      <c r="C9" s="12" t="s">
        <v>65</v>
      </c>
      <c r="D9" s="8" t="s">
        <v>43</v>
      </c>
      <c r="E9" s="13">
        <v>544.19000000000005</v>
      </c>
      <c r="F9" s="14">
        <v>8.8000000000000007</v>
      </c>
      <c r="G9" s="14">
        <f t="shared" ref="G9:G11" si="0">F9*$G$5</f>
        <v>2.4798400000000003</v>
      </c>
      <c r="H9" s="14">
        <f>F9+G9</f>
        <v>11.27984</v>
      </c>
      <c r="I9" s="14">
        <v>6138.46</v>
      </c>
      <c r="J9" s="15"/>
    </row>
    <row r="10" spans="1:10">
      <c r="A10" s="20" t="s">
        <v>4</v>
      </c>
      <c r="B10" s="57">
        <v>1</v>
      </c>
      <c r="C10" s="18" t="s">
        <v>110</v>
      </c>
      <c r="D10" s="17" t="s">
        <v>111</v>
      </c>
      <c r="E10" s="19">
        <v>1</v>
      </c>
      <c r="F10" s="14">
        <v>3073.9</v>
      </c>
      <c r="G10" s="14">
        <f t="shared" si="0"/>
        <v>866.22501999999997</v>
      </c>
      <c r="H10" s="14">
        <f t="shared" ref="H10:H11" si="1">F10+G10</f>
        <v>3940.1250199999999</v>
      </c>
      <c r="I10" s="14">
        <f t="shared" ref="I10" si="2">(F10+G10)*E10</f>
        <v>3940.1250199999999</v>
      </c>
      <c r="J10" s="15"/>
    </row>
    <row r="11" spans="1:10" ht="12.6" thickBot="1">
      <c r="A11" s="20" t="s">
        <v>5</v>
      </c>
      <c r="B11" s="17" t="s">
        <v>36</v>
      </c>
      <c r="C11" s="18" t="s">
        <v>64</v>
      </c>
      <c r="D11" s="17" t="s">
        <v>43</v>
      </c>
      <c r="E11" s="19">
        <v>3</v>
      </c>
      <c r="F11" s="14">
        <v>217.38</v>
      </c>
      <c r="G11" s="14">
        <f t="shared" si="0"/>
        <v>61.257683999999998</v>
      </c>
      <c r="H11" s="14">
        <f t="shared" si="1"/>
        <v>278.63768399999998</v>
      </c>
      <c r="I11" s="14">
        <v>835.92</v>
      </c>
      <c r="J11" s="15"/>
    </row>
    <row r="12" spans="1:10" ht="15.75" customHeight="1" thickBot="1">
      <c r="A12" s="49" t="s">
        <v>59</v>
      </c>
      <c r="B12" s="50"/>
      <c r="C12" s="50"/>
      <c r="D12" s="50"/>
      <c r="E12" s="50"/>
      <c r="F12" s="51"/>
      <c r="G12" s="51"/>
      <c r="H12" s="51"/>
      <c r="I12" s="52">
        <f>SUM(I9:I11)</f>
        <v>10914.505020000001</v>
      </c>
      <c r="J12" s="21"/>
    </row>
    <row r="13" spans="1:10">
      <c r="A13" s="9" t="s">
        <v>6</v>
      </c>
      <c r="B13" s="93" t="s">
        <v>115</v>
      </c>
      <c r="C13" s="94"/>
      <c r="D13" s="22"/>
      <c r="E13" s="23"/>
      <c r="F13" s="24"/>
      <c r="G13" s="24"/>
      <c r="H13" s="24"/>
      <c r="I13" s="24"/>
      <c r="J13" s="15"/>
    </row>
    <row r="14" spans="1:10" ht="24">
      <c r="A14" s="11" t="s">
        <v>7</v>
      </c>
      <c r="B14" s="8">
        <v>2</v>
      </c>
      <c r="C14" s="12" t="s">
        <v>112</v>
      </c>
      <c r="D14" s="8" t="s">
        <v>111</v>
      </c>
      <c r="E14" s="13">
        <v>20</v>
      </c>
      <c r="F14" s="14">
        <v>1466.09</v>
      </c>
      <c r="G14" s="14">
        <f t="shared" ref="G14:G18" si="3">F14*$G$5</f>
        <v>413.14416199999999</v>
      </c>
      <c r="H14" s="14">
        <f>G14+F14</f>
        <v>1879.234162</v>
      </c>
      <c r="I14" s="14">
        <v>37584.6</v>
      </c>
      <c r="J14" s="15"/>
    </row>
    <row r="15" spans="1:10">
      <c r="A15" s="11" t="s">
        <v>8</v>
      </c>
      <c r="B15" s="8">
        <v>83742</v>
      </c>
      <c r="C15" s="12" t="s">
        <v>113</v>
      </c>
      <c r="D15" s="8" t="s">
        <v>43</v>
      </c>
      <c r="E15" s="13">
        <v>20.100000000000001</v>
      </c>
      <c r="F15" s="14">
        <v>20.260000000000002</v>
      </c>
      <c r="G15" s="14">
        <f t="shared" si="3"/>
        <v>5.7092680000000007</v>
      </c>
      <c r="H15" s="14">
        <f t="shared" ref="H15:H20" si="4">G15+F15</f>
        <v>25.969268000000003</v>
      </c>
      <c r="I15" s="14">
        <v>522</v>
      </c>
      <c r="J15" s="15"/>
    </row>
    <row r="16" spans="1:10" ht="84.6" thickBot="1">
      <c r="A16" s="11" t="s">
        <v>30</v>
      </c>
      <c r="B16" s="8" t="s">
        <v>95</v>
      </c>
      <c r="C16" s="12" t="s">
        <v>114</v>
      </c>
      <c r="D16" s="8" t="s">
        <v>111</v>
      </c>
      <c r="E16" s="13">
        <v>1</v>
      </c>
      <c r="F16" s="14">
        <v>121000</v>
      </c>
      <c r="G16" s="14">
        <v>0</v>
      </c>
      <c r="H16" s="14">
        <f t="shared" si="4"/>
        <v>121000</v>
      </c>
      <c r="I16" s="14">
        <f t="shared" ref="I16:I18" si="5">(F16+G16)*E16</f>
        <v>121000</v>
      </c>
      <c r="J16" s="15"/>
    </row>
    <row r="17" spans="1:10" ht="24" hidden="1">
      <c r="A17" s="11" t="s">
        <v>37</v>
      </c>
      <c r="B17" s="8">
        <v>94964</v>
      </c>
      <c r="C17" s="12" t="s">
        <v>109</v>
      </c>
      <c r="D17" s="8" t="s">
        <v>14</v>
      </c>
      <c r="E17" s="13">
        <v>24.75</v>
      </c>
      <c r="F17" s="14">
        <v>311.69</v>
      </c>
      <c r="G17" s="14">
        <f t="shared" si="3"/>
        <v>87.834242000000003</v>
      </c>
      <c r="H17" s="14">
        <f t="shared" si="4"/>
        <v>399.52424200000002</v>
      </c>
      <c r="I17" s="14">
        <f t="shared" si="5"/>
        <v>9888.2249895000004</v>
      </c>
      <c r="J17" s="15"/>
    </row>
    <row r="18" spans="1:10" hidden="1">
      <c r="A18" s="11" t="s">
        <v>75</v>
      </c>
      <c r="B18" s="8">
        <v>92885</v>
      </c>
      <c r="C18" s="12" t="s">
        <v>100</v>
      </c>
      <c r="D18" s="8" t="s">
        <v>74</v>
      </c>
      <c r="E18" s="13">
        <f>22*5.04</f>
        <v>110.88</v>
      </c>
      <c r="F18" s="14">
        <v>5.09</v>
      </c>
      <c r="G18" s="14">
        <f t="shared" si="3"/>
        <v>1.4343619999999999</v>
      </c>
      <c r="H18" s="14">
        <f t="shared" si="4"/>
        <v>6.524362</v>
      </c>
      <c r="I18" s="14">
        <f t="shared" si="5"/>
        <v>723.42125855999996</v>
      </c>
      <c r="J18" s="15"/>
    </row>
    <row r="19" spans="1:10" hidden="1">
      <c r="A19" s="11" t="s">
        <v>76</v>
      </c>
      <c r="B19" s="8">
        <v>92882</v>
      </c>
      <c r="C19" s="12" t="s">
        <v>77</v>
      </c>
      <c r="D19" s="8" t="s">
        <v>74</v>
      </c>
      <c r="E19" s="13">
        <f>22*3.16</f>
        <v>69.52000000000001</v>
      </c>
      <c r="F19" s="14">
        <v>7.23</v>
      </c>
      <c r="G19" s="14">
        <f>F19*$G$5</f>
        <v>2.0374140000000001</v>
      </c>
      <c r="H19" s="14">
        <f t="shared" si="4"/>
        <v>9.2674140000000005</v>
      </c>
      <c r="I19" s="14">
        <f>(F19+G19)*E19</f>
        <v>644.27062128000011</v>
      </c>
      <c r="J19" s="15"/>
    </row>
    <row r="20" spans="1:10" ht="24" hidden="1">
      <c r="A20" s="11" t="s">
        <v>101</v>
      </c>
      <c r="B20" s="8">
        <v>7773</v>
      </c>
      <c r="C20" s="12" t="s">
        <v>104</v>
      </c>
      <c r="D20" s="8" t="s">
        <v>15</v>
      </c>
      <c r="E20" s="13">
        <v>22</v>
      </c>
      <c r="F20" s="14">
        <v>304.19</v>
      </c>
      <c r="G20" s="14">
        <f>F20*$G$5</f>
        <v>85.720742000000001</v>
      </c>
      <c r="H20" s="14">
        <f t="shared" si="4"/>
        <v>389.91074200000003</v>
      </c>
      <c r="I20" s="14">
        <f>(F20+G20)*E20</f>
        <v>8578.0363240000006</v>
      </c>
      <c r="J20" s="15"/>
    </row>
    <row r="21" spans="1:10" ht="36.6" hidden="1" thickBot="1">
      <c r="A21" s="11" t="s">
        <v>102</v>
      </c>
      <c r="B21" s="8">
        <v>94964</v>
      </c>
      <c r="C21" s="12" t="s">
        <v>103</v>
      </c>
      <c r="D21" s="8" t="s">
        <v>14</v>
      </c>
      <c r="E21" s="13">
        <v>11.05</v>
      </c>
      <c r="F21" s="14">
        <v>311.69</v>
      </c>
      <c r="G21" s="14">
        <f t="shared" ref="G21" si="6">F21*$G$5</f>
        <v>87.834242000000003</v>
      </c>
      <c r="H21" s="14">
        <f t="shared" ref="H21" si="7">G21+F21</f>
        <v>399.52424200000002</v>
      </c>
      <c r="I21" s="14">
        <f>(F21+G21)*E21</f>
        <v>4414.7428741000003</v>
      </c>
      <c r="J21" s="15"/>
    </row>
    <row r="22" spans="1:10" ht="12.6" thickBot="1">
      <c r="A22" s="49" t="s">
        <v>116</v>
      </c>
      <c r="B22" s="50"/>
      <c r="C22" s="50"/>
      <c r="D22" s="50"/>
      <c r="E22" s="50"/>
      <c r="F22" s="51"/>
      <c r="G22" s="51"/>
      <c r="H22" s="51"/>
      <c r="I22" s="52">
        <v>159106.6</v>
      </c>
      <c r="J22" s="21"/>
    </row>
    <row r="23" spans="1:10" ht="15" customHeight="1">
      <c r="A23" s="26" t="s">
        <v>9</v>
      </c>
      <c r="B23" s="92" t="s">
        <v>45</v>
      </c>
      <c r="C23" s="84"/>
      <c r="D23" s="8"/>
      <c r="E23" s="13"/>
      <c r="F23" s="25"/>
      <c r="G23" s="25"/>
      <c r="H23" s="25"/>
      <c r="I23" s="25"/>
      <c r="J23" s="15"/>
    </row>
    <row r="24" spans="1:10">
      <c r="A24" s="11" t="s">
        <v>10</v>
      </c>
      <c r="B24" s="8">
        <v>40537</v>
      </c>
      <c r="C24" s="12" t="s">
        <v>79</v>
      </c>
      <c r="D24" s="8" t="s">
        <v>74</v>
      </c>
      <c r="E24" s="13">
        <v>3897.12</v>
      </c>
      <c r="F24" s="14">
        <v>4.68</v>
      </c>
      <c r="G24" s="14">
        <f>F24*$G$5</f>
        <v>1.318824</v>
      </c>
      <c r="H24" s="14">
        <f>F24+G24</f>
        <v>5.9988239999999999</v>
      </c>
      <c r="I24" s="14">
        <v>23382.720000000001</v>
      </c>
      <c r="J24" s="15"/>
    </row>
    <row r="25" spans="1:10" ht="24">
      <c r="A25" s="133" t="s">
        <v>117</v>
      </c>
      <c r="B25" s="134">
        <v>94213</v>
      </c>
      <c r="C25" s="135" t="s">
        <v>80</v>
      </c>
      <c r="D25" s="134" t="s">
        <v>43</v>
      </c>
      <c r="E25" s="136">
        <v>824.8</v>
      </c>
      <c r="F25" s="137">
        <v>33.67</v>
      </c>
      <c r="G25" s="137">
        <f t="shared" ref="G25:G27" si="8">F25*$G$5</f>
        <v>9.4882059999999999</v>
      </c>
      <c r="H25" s="137">
        <f t="shared" ref="H25:H27" si="9">F25+G25</f>
        <v>43.158206</v>
      </c>
      <c r="I25" s="137">
        <v>35598.370000000003</v>
      </c>
      <c r="J25" s="15"/>
    </row>
    <row r="26" spans="1:10">
      <c r="A26" s="11" t="s">
        <v>118</v>
      </c>
      <c r="B26" s="8">
        <v>75220</v>
      </c>
      <c r="C26" s="12" t="s">
        <v>81</v>
      </c>
      <c r="D26" s="8" t="s">
        <v>15</v>
      </c>
      <c r="E26" s="13">
        <v>36.200000000000003</v>
      </c>
      <c r="F26" s="14">
        <v>29.47</v>
      </c>
      <c r="G26" s="14">
        <f t="shared" si="8"/>
        <v>8.304646</v>
      </c>
      <c r="H26" s="14">
        <f t="shared" si="9"/>
        <v>37.774645999999997</v>
      </c>
      <c r="I26" s="14">
        <v>1367.27</v>
      </c>
      <c r="J26" s="15"/>
    </row>
    <row r="27" spans="1:10" ht="24.6" thickBot="1">
      <c r="A27" s="11" t="s">
        <v>119</v>
      </c>
      <c r="B27" s="8">
        <v>94227</v>
      </c>
      <c r="C27" s="12" t="s">
        <v>82</v>
      </c>
      <c r="D27" s="8" t="s">
        <v>15</v>
      </c>
      <c r="E27" s="13">
        <v>72.400000000000006</v>
      </c>
      <c r="F27" s="14">
        <v>34.520000000000003</v>
      </c>
      <c r="G27" s="14">
        <f t="shared" si="8"/>
        <v>9.7277360000000002</v>
      </c>
      <c r="H27" s="14">
        <f t="shared" si="9"/>
        <v>44.247736000000003</v>
      </c>
      <c r="I27" s="14">
        <v>3203.7</v>
      </c>
      <c r="J27" s="15"/>
    </row>
    <row r="28" spans="1:10" ht="12.6" thickBot="1">
      <c r="A28" s="49" t="s">
        <v>60</v>
      </c>
      <c r="B28" s="50"/>
      <c r="C28" s="50"/>
      <c r="D28" s="50"/>
      <c r="E28" s="50"/>
      <c r="F28" s="51"/>
      <c r="G28" s="51"/>
      <c r="H28" s="51"/>
      <c r="I28" s="52">
        <f>SUM(I24:I27)</f>
        <v>63552.06</v>
      </c>
      <c r="J28" s="21"/>
    </row>
    <row r="29" spans="1:10" ht="15" customHeight="1" thickBot="1">
      <c r="A29" s="54" t="s">
        <v>38</v>
      </c>
      <c r="B29" s="89" t="s">
        <v>83</v>
      </c>
      <c r="C29" s="88"/>
      <c r="D29" s="48"/>
      <c r="E29" s="13"/>
      <c r="F29" s="25"/>
      <c r="G29" s="25"/>
      <c r="H29" s="25"/>
      <c r="I29" s="25"/>
      <c r="J29" s="15"/>
    </row>
    <row r="30" spans="1:10" ht="24">
      <c r="A30" s="11" t="s">
        <v>39</v>
      </c>
      <c r="B30" s="8">
        <v>9540</v>
      </c>
      <c r="C30" s="12" t="s">
        <v>85</v>
      </c>
      <c r="D30" s="8" t="s">
        <v>29</v>
      </c>
      <c r="E30" s="13">
        <v>1</v>
      </c>
      <c r="F30" s="14">
        <v>994.1</v>
      </c>
      <c r="G30" s="14">
        <f>F30*$G$5</f>
        <v>280.13738000000001</v>
      </c>
      <c r="H30" s="14">
        <f>F30+G30</f>
        <v>1274.23738</v>
      </c>
      <c r="I30" s="14">
        <f t="shared" ref="I30" si="10">(F30+G30)*E30</f>
        <v>1274.23738</v>
      </c>
      <c r="J30" s="15"/>
    </row>
    <row r="31" spans="1:10" ht="24">
      <c r="A31" s="11" t="s">
        <v>120</v>
      </c>
      <c r="B31" s="8">
        <v>91926</v>
      </c>
      <c r="C31" s="12" t="s">
        <v>86</v>
      </c>
      <c r="D31" s="8" t="s">
        <v>15</v>
      </c>
      <c r="E31" s="13">
        <v>245.75</v>
      </c>
      <c r="F31" s="14">
        <v>2.19</v>
      </c>
      <c r="G31" s="14">
        <f t="shared" ref="G31:G38" si="11">F31*$G$5</f>
        <v>0.61714199999999997</v>
      </c>
      <c r="H31" s="14">
        <f t="shared" ref="H31:H38" si="12">F31+G31</f>
        <v>2.8071419999999998</v>
      </c>
      <c r="I31" s="14">
        <v>690.56</v>
      </c>
      <c r="J31" s="15"/>
    </row>
    <row r="32" spans="1:10" ht="24">
      <c r="A32" s="133" t="s">
        <v>121</v>
      </c>
      <c r="B32" s="134">
        <v>91928</v>
      </c>
      <c r="C32" s="135" t="s">
        <v>87</v>
      </c>
      <c r="D32" s="134" t="s">
        <v>15</v>
      </c>
      <c r="E32" s="136">
        <v>183</v>
      </c>
      <c r="F32" s="137">
        <v>3.5</v>
      </c>
      <c r="G32" s="137">
        <f t="shared" si="11"/>
        <v>0.98629999999999995</v>
      </c>
      <c r="H32" s="137">
        <f t="shared" si="12"/>
        <v>4.4863</v>
      </c>
      <c r="I32" s="137">
        <v>821.67</v>
      </c>
      <c r="J32" s="15"/>
    </row>
    <row r="33" spans="1:10" ht="24">
      <c r="A33" s="11" t="s">
        <v>122</v>
      </c>
      <c r="B33" s="8">
        <v>91932</v>
      </c>
      <c r="C33" s="12" t="s">
        <v>88</v>
      </c>
      <c r="D33" s="8" t="s">
        <v>15</v>
      </c>
      <c r="E33" s="13">
        <v>35.130000000000003</v>
      </c>
      <c r="F33" s="14">
        <v>7.8</v>
      </c>
      <c r="G33" s="14">
        <f t="shared" si="11"/>
        <v>2.1980399999999998</v>
      </c>
      <c r="H33" s="14">
        <f t="shared" si="12"/>
        <v>9.9980399999999996</v>
      </c>
      <c r="I33" s="14">
        <v>351.3</v>
      </c>
      <c r="J33" s="15"/>
    </row>
    <row r="34" spans="1:10" ht="24">
      <c r="A34" s="11" t="s">
        <v>123</v>
      </c>
      <c r="B34" s="8">
        <v>95806</v>
      </c>
      <c r="C34" s="12" t="s">
        <v>89</v>
      </c>
      <c r="D34" s="8" t="s">
        <v>12</v>
      </c>
      <c r="E34" s="13">
        <v>57</v>
      </c>
      <c r="F34" s="14">
        <v>14.8</v>
      </c>
      <c r="G34" s="14">
        <f t="shared" si="11"/>
        <v>4.1706400000000006</v>
      </c>
      <c r="H34" s="14">
        <f t="shared" si="12"/>
        <v>18.970640000000003</v>
      </c>
      <c r="I34" s="14">
        <v>1081.29</v>
      </c>
      <c r="J34" s="15"/>
    </row>
    <row r="35" spans="1:10" ht="24">
      <c r="A35" s="11" t="s">
        <v>124</v>
      </c>
      <c r="B35" s="8">
        <v>12147</v>
      </c>
      <c r="C35" s="12" t="s">
        <v>105</v>
      </c>
      <c r="D35" s="8" t="s">
        <v>29</v>
      </c>
      <c r="E35" s="13">
        <v>10</v>
      </c>
      <c r="F35" s="14">
        <v>11.19</v>
      </c>
      <c r="G35" s="14">
        <f t="shared" si="11"/>
        <v>3.1533419999999999</v>
      </c>
      <c r="H35" s="14">
        <f t="shared" si="12"/>
        <v>14.343342</v>
      </c>
      <c r="I35" s="14">
        <v>143.4</v>
      </c>
      <c r="J35" s="15"/>
    </row>
    <row r="36" spans="1:10">
      <c r="A36" s="11" t="s">
        <v>125</v>
      </c>
      <c r="B36" s="8" t="s">
        <v>107</v>
      </c>
      <c r="C36" s="12" t="s">
        <v>108</v>
      </c>
      <c r="D36" s="8" t="s">
        <v>29</v>
      </c>
      <c r="E36" s="13">
        <v>15</v>
      </c>
      <c r="F36" s="14">
        <v>234.79</v>
      </c>
      <c r="G36" s="14">
        <f t="shared" si="11"/>
        <v>66.163821999999996</v>
      </c>
      <c r="H36" s="14">
        <f t="shared" si="12"/>
        <v>300.953822</v>
      </c>
      <c r="I36" s="14">
        <v>4514.25</v>
      </c>
      <c r="J36" s="15"/>
    </row>
    <row r="37" spans="1:10" ht="24">
      <c r="A37" s="11" t="s">
        <v>126</v>
      </c>
      <c r="B37" s="8" t="s">
        <v>51</v>
      </c>
      <c r="C37" s="12" t="s">
        <v>52</v>
      </c>
      <c r="D37" s="8" t="s">
        <v>29</v>
      </c>
      <c r="E37" s="13">
        <v>3</v>
      </c>
      <c r="F37" s="14">
        <v>12.01</v>
      </c>
      <c r="G37" s="14">
        <f t="shared" si="11"/>
        <v>3.3844179999999997</v>
      </c>
      <c r="H37" s="14">
        <f t="shared" si="12"/>
        <v>15.394418</v>
      </c>
      <c r="I37" s="14">
        <v>46.17</v>
      </c>
      <c r="J37" s="15"/>
    </row>
    <row r="38" spans="1:10" ht="36.6" thickBot="1">
      <c r="A38" s="11" t="s">
        <v>127</v>
      </c>
      <c r="B38" s="17">
        <v>84402</v>
      </c>
      <c r="C38" s="12" t="s">
        <v>90</v>
      </c>
      <c r="D38" s="8" t="s">
        <v>29</v>
      </c>
      <c r="E38" s="13">
        <v>1</v>
      </c>
      <c r="F38" s="14">
        <v>82.76</v>
      </c>
      <c r="G38" s="14">
        <f t="shared" si="11"/>
        <v>23.321768000000002</v>
      </c>
      <c r="H38" s="14">
        <f t="shared" si="12"/>
        <v>106.08176800000001</v>
      </c>
      <c r="I38" s="14">
        <f t="shared" ref="I38" si="13">(F38+G38)*E38</f>
        <v>106.08176800000001</v>
      </c>
      <c r="J38" s="15"/>
    </row>
    <row r="39" spans="1:10" ht="12.6" thickBot="1">
      <c r="A39" s="49" t="s">
        <v>84</v>
      </c>
      <c r="B39" s="50"/>
      <c r="C39" s="50"/>
      <c r="D39" s="50"/>
      <c r="E39" s="50"/>
      <c r="F39" s="51"/>
      <c r="G39" s="51"/>
      <c r="H39" s="51"/>
      <c r="I39" s="52">
        <v>9028.9599999999991</v>
      </c>
      <c r="J39" s="21"/>
    </row>
    <row r="40" spans="1:10" ht="15" customHeight="1">
      <c r="A40" s="27" t="s">
        <v>40</v>
      </c>
      <c r="B40" s="83" t="s">
        <v>53</v>
      </c>
      <c r="C40" s="84"/>
      <c r="D40" s="8"/>
      <c r="E40" s="13"/>
      <c r="F40" s="25"/>
      <c r="G40" s="25"/>
      <c r="H40" s="25"/>
      <c r="I40" s="25"/>
      <c r="J40" s="15"/>
    </row>
    <row r="41" spans="1:10">
      <c r="A41" s="11" t="s">
        <v>41</v>
      </c>
      <c r="B41" s="8">
        <v>83671</v>
      </c>
      <c r="C41" s="12" t="s">
        <v>54</v>
      </c>
      <c r="D41" s="8" t="s">
        <v>15</v>
      </c>
      <c r="E41" s="13">
        <v>201</v>
      </c>
      <c r="F41" s="14">
        <v>45.17</v>
      </c>
      <c r="G41" s="14">
        <f t="shared" ref="G41:G43" si="14">F41*$G$5</f>
        <v>12.728906</v>
      </c>
      <c r="H41" s="14">
        <f>G41+F41</f>
        <v>57.898906000000004</v>
      </c>
      <c r="I41" s="14">
        <v>11637.9</v>
      </c>
      <c r="J41" s="15"/>
    </row>
    <row r="42" spans="1:10" ht="36">
      <c r="A42" s="11" t="s">
        <v>42</v>
      </c>
      <c r="B42" s="8">
        <v>89809</v>
      </c>
      <c r="C42" s="12" t="s">
        <v>92</v>
      </c>
      <c r="D42" s="8" t="s">
        <v>12</v>
      </c>
      <c r="E42" s="13">
        <v>48</v>
      </c>
      <c r="F42" s="14">
        <v>11.2</v>
      </c>
      <c r="G42" s="14">
        <f t="shared" si="14"/>
        <v>3.1561599999999999</v>
      </c>
      <c r="H42" s="14">
        <f t="shared" ref="H42:H43" si="15">G42+F42</f>
        <v>14.356159999999999</v>
      </c>
      <c r="I42" s="14">
        <v>689.28</v>
      </c>
      <c r="J42" s="15"/>
    </row>
    <row r="43" spans="1:10" ht="12.6" thickBot="1">
      <c r="A43" s="20" t="s">
        <v>78</v>
      </c>
      <c r="B43" s="17" t="s">
        <v>93</v>
      </c>
      <c r="C43" s="12" t="s">
        <v>94</v>
      </c>
      <c r="D43" s="8" t="s">
        <v>15</v>
      </c>
      <c r="E43" s="13">
        <v>120</v>
      </c>
      <c r="F43" s="14">
        <v>22.68</v>
      </c>
      <c r="G43" s="14">
        <f t="shared" si="14"/>
        <v>6.3912240000000002</v>
      </c>
      <c r="H43" s="14">
        <f t="shared" si="15"/>
        <v>29.071224000000001</v>
      </c>
      <c r="I43" s="14">
        <v>3488.4</v>
      </c>
      <c r="J43" s="15"/>
    </row>
    <row r="44" spans="1:10" ht="12.6" thickBot="1">
      <c r="A44" s="49" t="s">
        <v>91</v>
      </c>
      <c r="B44" s="50"/>
      <c r="C44" s="50"/>
      <c r="D44" s="50"/>
      <c r="E44" s="50"/>
      <c r="F44" s="51"/>
      <c r="G44" s="51"/>
      <c r="H44" s="51"/>
      <c r="I44" s="52">
        <f>SUM(I41:I43)</f>
        <v>15815.58</v>
      </c>
      <c r="J44" s="15"/>
    </row>
    <row r="45" spans="1:10">
      <c r="A45" s="27" t="s">
        <v>44</v>
      </c>
      <c r="B45" s="83" t="s">
        <v>128</v>
      </c>
      <c r="C45" s="84"/>
      <c r="D45" s="8"/>
      <c r="E45" s="13"/>
      <c r="F45" s="25"/>
      <c r="G45" s="25"/>
      <c r="H45" s="25"/>
      <c r="I45" s="25"/>
      <c r="J45" s="15"/>
    </row>
    <row r="46" spans="1:10" ht="36">
      <c r="A46" s="133" t="s">
        <v>46</v>
      </c>
      <c r="B46" s="134">
        <v>25398</v>
      </c>
      <c r="C46" s="135" t="s">
        <v>129</v>
      </c>
      <c r="D46" s="134" t="s">
        <v>12</v>
      </c>
      <c r="E46" s="136">
        <v>1</v>
      </c>
      <c r="F46" s="137">
        <v>2625.45</v>
      </c>
      <c r="G46" s="137">
        <f t="shared" ref="G46:G48" si="16">F46*$G$5</f>
        <v>739.85180999999989</v>
      </c>
      <c r="H46" s="137">
        <f>G46+F46</f>
        <v>3365.3018099999999</v>
      </c>
      <c r="I46" s="137">
        <v>3365.3</v>
      </c>
      <c r="J46" s="15"/>
    </row>
    <row r="47" spans="1:10" ht="36">
      <c r="A47" s="11" t="s">
        <v>47</v>
      </c>
      <c r="B47" s="8">
        <v>25399</v>
      </c>
      <c r="C47" s="12" t="s">
        <v>130</v>
      </c>
      <c r="D47" s="8" t="s">
        <v>12</v>
      </c>
      <c r="E47" s="13">
        <v>1</v>
      </c>
      <c r="F47" s="14">
        <v>1593.88</v>
      </c>
      <c r="G47" s="14">
        <f t="shared" si="16"/>
        <v>449.15538400000003</v>
      </c>
      <c r="H47" s="14">
        <f t="shared" ref="H47:H48" si="17">G47+F47</f>
        <v>2043.0353840000002</v>
      </c>
      <c r="I47" s="14">
        <f>H47*E47</f>
        <v>2043.0353840000002</v>
      </c>
      <c r="J47" s="15"/>
    </row>
    <row r="48" spans="1:10" ht="24.6" thickBot="1">
      <c r="A48" s="20" t="s">
        <v>48</v>
      </c>
      <c r="B48" s="17">
        <v>41595</v>
      </c>
      <c r="C48" s="12" t="s">
        <v>131</v>
      </c>
      <c r="D48" s="8" t="s">
        <v>15</v>
      </c>
      <c r="E48" s="13">
        <v>258.60000000000002</v>
      </c>
      <c r="F48" s="14">
        <v>8.9700000000000006</v>
      </c>
      <c r="G48" s="14">
        <f t="shared" si="16"/>
        <v>2.527746</v>
      </c>
      <c r="H48" s="14">
        <f t="shared" si="17"/>
        <v>11.497746000000001</v>
      </c>
      <c r="I48" s="14">
        <v>2973.9</v>
      </c>
      <c r="J48" s="15"/>
    </row>
    <row r="49" spans="1:13" ht="12.6" thickBot="1">
      <c r="A49" s="49" t="s">
        <v>91</v>
      </c>
      <c r="B49" s="50"/>
      <c r="C49" s="50"/>
      <c r="D49" s="50"/>
      <c r="E49" s="50"/>
      <c r="F49" s="51"/>
      <c r="G49" s="51"/>
      <c r="H49" s="51"/>
      <c r="I49" s="52">
        <f>SUM(I46:I48)</f>
        <v>8382.2353839999996</v>
      </c>
      <c r="J49" s="15"/>
    </row>
    <row r="50" spans="1:13" ht="12.6" thickBot="1">
      <c r="A50" s="49"/>
      <c r="B50" s="50"/>
      <c r="C50" s="50"/>
      <c r="D50" s="58"/>
      <c r="E50" s="58"/>
      <c r="F50" s="58"/>
      <c r="G50" s="58"/>
      <c r="H50" s="58"/>
      <c r="I50" s="59"/>
      <c r="J50" s="15"/>
    </row>
    <row r="51" spans="1:13" ht="15" customHeight="1" thickBot="1">
      <c r="A51" s="54" t="s">
        <v>49</v>
      </c>
      <c r="B51" s="87" t="s">
        <v>55</v>
      </c>
      <c r="C51" s="88"/>
      <c r="D51" s="48"/>
      <c r="E51" s="13"/>
      <c r="F51" s="25"/>
      <c r="G51" s="25"/>
      <c r="H51" s="25"/>
      <c r="I51" s="25"/>
      <c r="J51" s="15"/>
    </row>
    <row r="52" spans="1:13" ht="12.6" thickBot="1">
      <c r="A52" s="56" t="s">
        <v>50</v>
      </c>
      <c r="B52" s="22">
        <v>9537</v>
      </c>
      <c r="C52" s="55" t="s">
        <v>56</v>
      </c>
      <c r="D52" s="8" t="s">
        <v>43</v>
      </c>
      <c r="E52" s="13">
        <v>544.19000000000005</v>
      </c>
      <c r="F52" s="14">
        <v>2.06</v>
      </c>
      <c r="G52" s="14">
        <f t="shared" ref="G52" si="18">F52*$G$5</f>
        <v>0.58050800000000002</v>
      </c>
      <c r="H52" s="14">
        <f>G52+F52</f>
        <v>2.6405080000000001</v>
      </c>
      <c r="I52" s="14">
        <v>1436.66</v>
      </c>
      <c r="J52" s="15"/>
      <c r="L52" s="28"/>
    </row>
    <row r="53" spans="1:13" ht="12.6" thickBot="1">
      <c r="A53" s="49" t="s">
        <v>61</v>
      </c>
      <c r="B53" s="50"/>
      <c r="C53" s="50"/>
      <c r="D53" s="50"/>
      <c r="E53" s="50"/>
      <c r="F53" s="51"/>
      <c r="G53" s="51"/>
      <c r="H53" s="51"/>
      <c r="I53" s="52">
        <f>SUM(I52)</f>
        <v>1436.66</v>
      </c>
      <c r="J53" s="21"/>
      <c r="L53" s="29"/>
    </row>
    <row r="54" spans="1:13" ht="12.6" thickBot="1">
      <c r="A54" s="33"/>
      <c r="B54" s="33"/>
      <c r="C54" s="33"/>
      <c r="D54" s="33"/>
      <c r="E54" s="33"/>
      <c r="F54" s="33"/>
      <c r="G54" s="33"/>
      <c r="H54" s="33"/>
      <c r="I54" s="53"/>
      <c r="J54" s="21"/>
      <c r="L54" s="29"/>
    </row>
    <row r="55" spans="1:13" ht="15.75" customHeight="1" thickBot="1">
      <c r="A55" s="62" t="s">
        <v>17</v>
      </c>
      <c r="B55" s="63"/>
      <c r="C55" s="63"/>
      <c r="D55" s="63"/>
      <c r="E55" s="63"/>
      <c r="F55" s="63"/>
      <c r="G55" s="64"/>
      <c r="H55" s="45"/>
      <c r="I55" s="132">
        <v>268236.61</v>
      </c>
      <c r="J55" s="30"/>
      <c r="L55" s="28"/>
    </row>
    <row r="56" spans="1:13">
      <c r="L56" s="28"/>
    </row>
    <row r="57" spans="1:13">
      <c r="L57" s="28"/>
    </row>
    <row r="58" spans="1:13" ht="14.4">
      <c r="D58" s="40"/>
      <c r="E58" s="40"/>
      <c r="G58" s="61" t="s">
        <v>132</v>
      </c>
      <c r="H58" s="61"/>
      <c r="I58" s="61"/>
      <c r="J58"/>
      <c r="K58"/>
    </row>
    <row r="59" spans="1:13" ht="14.4">
      <c r="A59" s="1"/>
      <c r="D59" s="40"/>
      <c r="E59" s="40"/>
      <c r="H59"/>
      <c r="I59"/>
      <c r="J59"/>
      <c r="K59"/>
      <c r="L59"/>
      <c r="M59"/>
    </row>
    <row r="60" spans="1:13" ht="14.4">
      <c r="J60"/>
      <c r="K60"/>
      <c r="L60"/>
      <c r="M60"/>
    </row>
    <row r="61" spans="1:13" ht="14.4">
      <c r="A61" s="60" t="s">
        <v>96</v>
      </c>
      <c r="B61" s="60"/>
      <c r="C61" s="60"/>
      <c r="J61"/>
      <c r="K61"/>
      <c r="L61"/>
      <c r="M61"/>
    </row>
    <row r="62" spans="1:13" ht="14.4">
      <c r="A62" s="60" t="s">
        <v>97</v>
      </c>
      <c r="B62" s="60"/>
      <c r="C62" s="60"/>
      <c r="D62" s="2"/>
      <c r="E62" s="2"/>
      <c r="F62" s="1"/>
      <c r="G62" s="1"/>
      <c r="H62" s="5"/>
      <c r="I62" s="5"/>
      <c r="J62"/>
      <c r="K62"/>
      <c r="L62"/>
      <c r="M62"/>
    </row>
    <row r="63" spans="1:13" ht="14.4">
      <c r="A63" s="60" t="s">
        <v>98</v>
      </c>
      <c r="B63" s="60"/>
      <c r="C63" s="60"/>
      <c r="D63" s="2"/>
      <c r="E63" s="2"/>
      <c r="F63" s="1"/>
      <c r="G63" s="1"/>
      <c r="H63" s="1"/>
      <c r="I63" s="2"/>
    </row>
    <row r="64" spans="1:13" ht="14.4">
      <c r="D64" s="85"/>
      <c r="E64" s="85"/>
      <c r="F64" s="85"/>
      <c r="G64" s="85"/>
      <c r="H64" s="47"/>
    </row>
    <row r="65" spans="4:10" ht="12.75" customHeight="1">
      <c r="D65" s="86"/>
      <c r="E65" s="86"/>
      <c r="F65" s="86"/>
      <c r="G65" s="86"/>
      <c r="H65" s="46"/>
    </row>
    <row r="66" spans="4:10" ht="14.4">
      <c r="D66" s="34"/>
      <c r="E66" s="34"/>
    </row>
    <row r="67" spans="4:10" ht="14.4">
      <c r="D67" s="34"/>
      <c r="E67" s="34"/>
      <c r="J67" s="31"/>
    </row>
    <row r="68" spans="4:10" ht="14.4">
      <c r="D68" s="34"/>
      <c r="E68" s="34"/>
      <c r="J68" s="31"/>
    </row>
    <row r="69" spans="4:10" ht="14.4">
      <c r="E69" s="35"/>
    </row>
  </sheetData>
  <sheetProtection formatCells="0" formatColumns="0" formatRows="0" insertColumns="0" insertRows="0" insertHyperlinks="0" deleteColumns="0" deleteRows="0" sort="0" autoFilter="0" pivotTables="0"/>
  <mergeCells count="31">
    <mergeCell ref="D64:G64"/>
    <mergeCell ref="D65:G65"/>
    <mergeCell ref="A2:B2"/>
    <mergeCell ref="A3:B3"/>
    <mergeCell ref="A4:B4"/>
    <mergeCell ref="A5:B5"/>
    <mergeCell ref="B40:C40"/>
    <mergeCell ref="B51:C51"/>
    <mergeCell ref="B29:C29"/>
    <mergeCell ref="B8:I8"/>
    <mergeCell ref="B23:C23"/>
    <mergeCell ref="B13:C13"/>
    <mergeCell ref="C2:I2"/>
    <mergeCell ref="C3:I3"/>
    <mergeCell ref="A61:C61"/>
    <mergeCell ref="A62:C62"/>
    <mergeCell ref="A63:C63"/>
    <mergeCell ref="G58:I58"/>
    <mergeCell ref="A55:G55"/>
    <mergeCell ref="A1:I1"/>
    <mergeCell ref="E6:E7"/>
    <mergeCell ref="F6:I6"/>
    <mergeCell ref="B6:B7"/>
    <mergeCell ref="A6:A7"/>
    <mergeCell ref="C6:C7"/>
    <mergeCell ref="D6:D7"/>
    <mergeCell ref="G5:I5"/>
    <mergeCell ref="F4:I4"/>
    <mergeCell ref="C4:E4"/>
    <mergeCell ref="C5:E5"/>
    <mergeCell ref="B45:C45"/>
  </mergeCells>
  <pageMargins left="0.41111111111111109" right="0.25" top="1.7333333333333334" bottom="0.96666666666666667" header="0.3" footer="0.3"/>
  <pageSetup paperSize="9" scale="96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N28"/>
  <sheetViews>
    <sheetView view="pageLayout" zoomScaleSheetLayoutView="100" workbookViewId="0">
      <selection activeCell="D2" sqref="D2:I2"/>
    </sheetView>
  </sheetViews>
  <sheetFormatPr defaultColWidth="9.109375" defaultRowHeight="13.8"/>
  <cols>
    <col min="1" max="1" width="9.109375" style="36"/>
    <col min="2" max="2" width="5.44140625" style="36" customWidth="1"/>
    <col min="3" max="3" width="10.109375" style="36" customWidth="1"/>
    <col min="4" max="4" width="11" style="36" bestFit="1" customWidth="1"/>
    <col min="5" max="5" width="13.6640625" style="3" bestFit="1" customWidth="1"/>
    <col min="6" max="6" width="11.109375" style="3" customWidth="1"/>
    <col min="7" max="7" width="7.6640625" style="36" bestFit="1" customWidth="1"/>
    <col min="8" max="8" width="11.33203125" style="36" bestFit="1" customWidth="1"/>
    <col min="9" max="9" width="7.6640625" style="36" bestFit="1" customWidth="1"/>
    <col min="10" max="10" width="11.33203125" style="36" bestFit="1" customWidth="1"/>
    <col min="11" max="11" width="6.6640625" style="36" customWidth="1"/>
    <col min="12" max="12" width="11.33203125" style="36" bestFit="1" customWidth="1"/>
    <col min="13" max="13" width="7.6640625" style="36" bestFit="1" customWidth="1"/>
    <col min="14" max="14" width="13.6640625" style="36" customWidth="1"/>
    <col min="15" max="16384" width="9.109375" style="36"/>
  </cols>
  <sheetData>
    <row r="1" spans="2:14">
      <c r="B1" s="126" t="s">
        <v>63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4">
      <c r="B2" s="109" t="s">
        <v>62</v>
      </c>
      <c r="C2" s="110"/>
      <c r="D2" s="110" t="str">
        <f>ORÇAMENTO!C2</f>
        <v>Prefeitura Municipal de Lavras do Sul</v>
      </c>
      <c r="E2" s="110"/>
      <c r="F2" s="110"/>
      <c r="G2" s="110"/>
      <c r="H2" s="110"/>
      <c r="I2" s="110"/>
      <c r="J2" s="105"/>
      <c r="K2" s="106"/>
      <c r="L2" s="106"/>
      <c r="M2" s="106"/>
      <c r="N2" s="106"/>
    </row>
    <row r="3" spans="2:14">
      <c r="B3" s="109" t="s">
        <v>32</v>
      </c>
      <c r="C3" s="110"/>
      <c r="D3" s="110" t="str">
        <f>ORÇAMENTO!C3</f>
        <v>Cobertura da Quadra Poliesportiva</v>
      </c>
      <c r="E3" s="110"/>
      <c r="F3" s="110"/>
      <c r="G3" s="110"/>
      <c r="H3" s="110"/>
      <c r="I3" s="110"/>
      <c r="J3" s="105"/>
      <c r="K3" s="106"/>
      <c r="L3" s="106"/>
      <c r="M3" s="106"/>
      <c r="N3" s="106"/>
    </row>
    <row r="4" spans="2:14">
      <c r="B4" s="109" t="s">
        <v>33</v>
      </c>
      <c r="C4" s="110"/>
      <c r="D4" s="110" t="str">
        <f>ORÇAMENTO!C4</f>
        <v>2º Distrito do Ibaré - Lavras do Sul</v>
      </c>
      <c r="E4" s="110"/>
      <c r="F4" s="110"/>
      <c r="G4" s="110"/>
      <c r="H4" s="110"/>
      <c r="I4" s="110"/>
      <c r="J4" s="105" t="str">
        <f>ORÇAMENTO!F4</f>
        <v>ÁREA DO PAVIMENTO PRONTO: 544,19m²</v>
      </c>
      <c r="K4" s="106"/>
      <c r="L4" s="106"/>
      <c r="M4" s="106"/>
      <c r="N4" s="106"/>
    </row>
    <row r="5" spans="2:14">
      <c r="B5" s="109" t="s">
        <v>34</v>
      </c>
      <c r="C5" s="110"/>
      <c r="D5" s="110" t="str">
        <f>ORÇAMENTO!C5</f>
        <v>Construção Civil</v>
      </c>
      <c r="E5" s="110"/>
      <c r="F5" s="110"/>
      <c r="G5" s="110"/>
      <c r="H5" s="110"/>
      <c r="I5" s="110"/>
      <c r="J5" s="37"/>
      <c r="K5" s="37"/>
      <c r="L5" s="37"/>
      <c r="M5" s="37"/>
      <c r="N5" s="37"/>
    </row>
    <row r="6" spans="2:14" s="3" customFormat="1">
      <c r="B6" s="130" t="s">
        <v>1</v>
      </c>
      <c r="C6" s="112" t="s">
        <v>11</v>
      </c>
      <c r="D6" s="113"/>
      <c r="E6" s="118" t="s">
        <v>13</v>
      </c>
      <c r="F6" s="118" t="s">
        <v>18</v>
      </c>
      <c r="G6" s="103" t="s">
        <v>19</v>
      </c>
      <c r="H6" s="103"/>
      <c r="I6" s="103"/>
      <c r="J6" s="103"/>
      <c r="K6" s="103"/>
      <c r="L6" s="103"/>
      <c r="M6" s="103"/>
      <c r="N6" s="103"/>
    </row>
    <row r="7" spans="2:14" s="3" customFormat="1">
      <c r="B7" s="130"/>
      <c r="C7" s="114"/>
      <c r="D7" s="115"/>
      <c r="E7" s="118"/>
      <c r="F7" s="118"/>
      <c r="G7" s="124" t="s">
        <v>20</v>
      </c>
      <c r="H7" s="125"/>
      <c r="I7" s="124" t="s">
        <v>21</v>
      </c>
      <c r="J7" s="125"/>
      <c r="K7" s="124" t="s">
        <v>22</v>
      </c>
      <c r="L7" s="125"/>
      <c r="M7" s="124" t="s">
        <v>23</v>
      </c>
      <c r="N7" s="125"/>
    </row>
    <row r="8" spans="2:14" s="3" customFormat="1">
      <c r="B8" s="131"/>
      <c r="C8" s="116"/>
      <c r="D8" s="117"/>
      <c r="E8" s="119"/>
      <c r="F8" s="119"/>
      <c r="G8" s="32" t="s">
        <v>28</v>
      </c>
      <c r="H8" s="32" t="s">
        <v>27</v>
      </c>
      <c r="I8" s="32" t="s">
        <v>28</v>
      </c>
      <c r="J8" s="32" t="s">
        <v>27</v>
      </c>
      <c r="K8" s="32" t="s">
        <v>28</v>
      </c>
      <c r="L8" s="32" t="s">
        <v>27</v>
      </c>
      <c r="M8" s="32" t="s">
        <v>28</v>
      </c>
      <c r="N8" s="32" t="s">
        <v>27</v>
      </c>
    </row>
    <row r="9" spans="2:14">
      <c r="B9" s="42" t="s">
        <v>2</v>
      </c>
      <c r="C9" s="107" t="str">
        <f>ORÇAMENTO!B8</f>
        <v>INSTALAÇÃO DA OBRA</v>
      </c>
      <c r="D9" s="108"/>
      <c r="E9" s="38">
        <f>ORÇAMENTO!I12</f>
        <v>10914.505020000001</v>
      </c>
      <c r="F9" s="44">
        <f t="shared" ref="F9:F15" si="0">E9/$E$16</f>
        <v>4.0689842549450753E-2</v>
      </c>
      <c r="G9" s="44">
        <v>0.75719999999999998</v>
      </c>
      <c r="H9" s="39">
        <f>G9*E9</f>
        <v>8264.4632011440008</v>
      </c>
      <c r="I9" s="44">
        <v>0.15210000000000001</v>
      </c>
      <c r="J9" s="39">
        <f>I9*E9</f>
        <v>1660.0962135420002</v>
      </c>
      <c r="K9" s="44">
        <v>4.3400000000000001E-2</v>
      </c>
      <c r="L9" s="39">
        <f>K9*E9</f>
        <v>473.68951786800005</v>
      </c>
      <c r="M9" s="44">
        <v>4.7300000000000002E-2</v>
      </c>
      <c r="N9" s="39">
        <f>M9*E9</f>
        <v>516.25608744600004</v>
      </c>
    </row>
    <row r="10" spans="2:14">
      <c r="B10" s="42" t="s">
        <v>6</v>
      </c>
      <c r="C10" s="111" t="str">
        <f>ORÇAMENTO!B13</f>
        <v xml:space="preserve">ESTRUTURA  </v>
      </c>
      <c r="D10" s="111"/>
      <c r="E10" s="38">
        <f>ORÇAMENTO!I22</f>
        <v>159106.6</v>
      </c>
      <c r="F10" s="44">
        <f t="shared" si="0"/>
        <v>0.59315768243408995</v>
      </c>
      <c r="G10" s="44">
        <v>0.5</v>
      </c>
      <c r="H10" s="39">
        <f t="shared" ref="H10" si="1">G10*E10</f>
        <v>79553.3</v>
      </c>
      <c r="I10" s="44">
        <v>0.5</v>
      </c>
      <c r="J10" s="39">
        <f>I10*E10</f>
        <v>79553.3</v>
      </c>
      <c r="K10" s="44"/>
      <c r="L10" s="39"/>
      <c r="M10" s="44"/>
      <c r="N10" s="39"/>
    </row>
    <row r="11" spans="2:14">
      <c r="B11" s="42" t="s">
        <v>9</v>
      </c>
      <c r="C11" s="107" t="str">
        <f>ORÇAMENTO!B23</f>
        <v>COBERTURAS</v>
      </c>
      <c r="D11" s="108"/>
      <c r="E11" s="38">
        <f>ORÇAMENTO!I28</f>
        <v>63552.06</v>
      </c>
      <c r="F11" s="44">
        <f t="shared" si="0"/>
        <v>0.23692538602114702</v>
      </c>
      <c r="G11" s="44"/>
      <c r="H11" s="39"/>
      <c r="I11" s="44">
        <v>0.5</v>
      </c>
      <c r="J11" s="39">
        <f t="shared" ref="J11" si="2">I11*E11</f>
        <v>31776.03</v>
      </c>
      <c r="K11" s="44">
        <v>0.5</v>
      </c>
      <c r="L11" s="39">
        <f>K11*E11</f>
        <v>31776.03</v>
      </c>
      <c r="M11" s="44"/>
      <c r="N11" s="39"/>
    </row>
    <row r="12" spans="2:14">
      <c r="B12" s="42" t="s">
        <v>38</v>
      </c>
      <c r="C12" s="107" t="str">
        <f>ORÇAMENTO!B29</f>
        <v>INSTALAÇÕES ELÉTRICAS</v>
      </c>
      <c r="D12" s="108"/>
      <c r="E12" s="38">
        <f>ORÇAMENTO!I39</f>
        <v>9028.9599999999991</v>
      </c>
      <c r="F12" s="44">
        <f t="shared" si="0"/>
        <v>3.3660432618069273E-2</v>
      </c>
      <c r="G12" s="44"/>
      <c r="H12" s="39"/>
      <c r="I12" s="44"/>
      <c r="J12" s="39"/>
      <c r="K12" s="44"/>
      <c r="L12" s="39"/>
      <c r="M12" s="44">
        <v>1</v>
      </c>
      <c r="N12" s="39">
        <f>M12*E12</f>
        <v>9028.9599999999991</v>
      </c>
    </row>
    <row r="13" spans="2:14">
      <c r="B13" s="42" t="s">
        <v>40</v>
      </c>
      <c r="C13" s="107" t="str">
        <f>ORÇAMENTO!B40</f>
        <v>INSTALAÇÕES PLUVIAIS</v>
      </c>
      <c r="D13" s="108"/>
      <c r="E13" s="38">
        <f>ORÇAMENTO!I44</f>
        <v>15815.58</v>
      </c>
      <c r="F13" s="44">
        <f t="shared" si="0"/>
        <v>5.8961305056804331E-2</v>
      </c>
      <c r="G13" s="44"/>
      <c r="H13" s="39"/>
      <c r="I13" s="44"/>
      <c r="J13" s="39"/>
      <c r="K13" s="44"/>
      <c r="L13" s="39"/>
      <c r="M13" s="44">
        <v>1</v>
      </c>
      <c r="N13" s="39">
        <f>M13*E13</f>
        <v>15815.58</v>
      </c>
    </row>
    <row r="14" spans="2:14">
      <c r="B14" s="42" t="s">
        <v>44</v>
      </c>
      <c r="C14" s="107" t="str">
        <f>ORÇAMENTO!B45</f>
        <v>EQUIPAMENTOS/DEMARCAÇAO</v>
      </c>
      <c r="D14" s="108"/>
      <c r="E14" s="38">
        <f>ORÇAMENTO!I49</f>
        <v>8382.2353839999996</v>
      </c>
      <c r="F14" s="44">
        <f t="shared" si="0"/>
        <v>3.1249409603312898E-2</v>
      </c>
      <c r="G14" s="44"/>
      <c r="H14" s="39"/>
      <c r="I14" s="44"/>
      <c r="J14" s="39"/>
      <c r="K14" s="44"/>
      <c r="L14" s="39"/>
      <c r="M14" s="44">
        <v>1</v>
      </c>
      <c r="N14" s="39">
        <f>M14*E14</f>
        <v>8382.2353839999996</v>
      </c>
    </row>
    <row r="15" spans="2:14">
      <c r="B15" s="42" t="s">
        <v>49</v>
      </c>
      <c r="C15" s="107" t="str">
        <f>ORÇAMENTO!B51</f>
        <v>INSTALAÇÕES DIVERSAS</v>
      </c>
      <c r="D15" s="108"/>
      <c r="E15" s="38">
        <f>ORÇAMENTO!I53</f>
        <v>1436.66</v>
      </c>
      <c r="F15" s="44">
        <f t="shared" si="0"/>
        <v>5.3559432232588699E-3</v>
      </c>
      <c r="G15" s="44"/>
      <c r="H15" s="39"/>
      <c r="I15" s="44"/>
      <c r="J15" s="39"/>
      <c r="K15" s="44"/>
      <c r="L15" s="39"/>
      <c r="M15" s="44">
        <v>1</v>
      </c>
      <c r="N15" s="39">
        <f t="shared" ref="N15" si="3">M15*E15</f>
        <v>1436.66</v>
      </c>
    </row>
    <row r="16" spans="2:14">
      <c r="B16" s="120" t="s">
        <v>26</v>
      </c>
      <c r="C16" s="103"/>
      <c r="D16" s="103" t="s">
        <v>24</v>
      </c>
      <c r="E16" s="122">
        <f>ROUND(SUM(E9:E15),3)</f>
        <v>268236.59999999998</v>
      </c>
      <c r="F16" s="95">
        <f>SUM(F9:F15)</f>
        <v>1.000000001506133</v>
      </c>
      <c r="G16" s="99">
        <f>ROUND(SUM(H9:H15),3)</f>
        <v>87817.763000000006</v>
      </c>
      <c r="H16" s="100"/>
      <c r="I16" s="99">
        <f>ROUND(SUM(J9:J15),3)</f>
        <v>112989.42600000001</v>
      </c>
      <c r="J16" s="100"/>
      <c r="K16" s="99">
        <f>ROUND(SUM(L9:L15),3)</f>
        <v>32249.72</v>
      </c>
      <c r="L16" s="100"/>
      <c r="M16" s="99">
        <f>ROUND(SUM(N9:N15),3)</f>
        <v>35179.690999999999</v>
      </c>
      <c r="N16" s="100"/>
    </row>
    <row r="17" spans="2:14">
      <c r="B17" s="120"/>
      <c r="C17" s="103"/>
      <c r="D17" s="103"/>
      <c r="E17" s="122"/>
      <c r="F17" s="95"/>
      <c r="G17" s="97">
        <f>G16/$E$16</f>
        <v>0.32738918924561383</v>
      </c>
      <c r="H17" s="98"/>
      <c r="I17" s="97">
        <f>I16/$E$16</f>
        <v>0.42123045848329427</v>
      </c>
      <c r="J17" s="98"/>
      <c r="K17" s="97">
        <f>K16/$E$16</f>
        <v>0.12022863397463286</v>
      </c>
      <c r="L17" s="98"/>
      <c r="M17" s="97">
        <f>M16/$E$16</f>
        <v>0.13115171829645919</v>
      </c>
      <c r="N17" s="98"/>
    </row>
    <row r="18" spans="2:14">
      <c r="B18" s="120"/>
      <c r="C18" s="103"/>
      <c r="D18" s="103" t="s">
        <v>25</v>
      </c>
      <c r="E18" s="122"/>
      <c r="F18" s="95"/>
      <c r="G18" s="99">
        <f>G16</f>
        <v>87817.763000000006</v>
      </c>
      <c r="H18" s="100"/>
      <c r="I18" s="99">
        <f>ROUND(G18+I16,3)</f>
        <v>200807.18900000001</v>
      </c>
      <c r="J18" s="100"/>
      <c r="K18" s="99">
        <f>ROUND(I18+K16,3)</f>
        <v>233056.90900000001</v>
      </c>
      <c r="L18" s="100"/>
      <c r="M18" s="99">
        <f>ROUND(K18+M16,3)</f>
        <v>268236.59999999998</v>
      </c>
      <c r="N18" s="100"/>
    </row>
    <row r="19" spans="2:14" ht="14.4" thickBot="1">
      <c r="B19" s="121"/>
      <c r="C19" s="104"/>
      <c r="D19" s="104"/>
      <c r="E19" s="123"/>
      <c r="F19" s="96"/>
      <c r="G19" s="101">
        <f>G17</f>
        <v>0.32738918924561383</v>
      </c>
      <c r="H19" s="102"/>
      <c r="I19" s="101">
        <f>G19+I17</f>
        <v>0.7486196477289081</v>
      </c>
      <c r="J19" s="102"/>
      <c r="K19" s="128">
        <f>I19+K17</f>
        <v>0.868848281703541</v>
      </c>
      <c r="L19" s="129"/>
      <c r="M19" s="96">
        <f>K19+M17</f>
        <v>1.0000000000000002</v>
      </c>
      <c r="N19" s="96"/>
    </row>
    <row r="22" spans="2:14" ht="14.4">
      <c r="J22" s="16"/>
      <c r="K22" s="16"/>
      <c r="L22" s="16"/>
      <c r="M22" s="61"/>
      <c r="N22" s="61"/>
    </row>
    <row r="23" spans="2:14" ht="14.4">
      <c r="J23" s="16"/>
      <c r="K23" s="16"/>
      <c r="L23" s="16" t="s">
        <v>132</v>
      </c>
      <c r="M23" s="35"/>
      <c r="N23" s="35"/>
    </row>
    <row r="24" spans="2:14" ht="14.4">
      <c r="G24" s="86"/>
      <c r="H24" s="86"/>
      <c r="I24" s="86"/>
      <c r="J24" s="16"/>
      <c r="K24" s="16"/>
      <c r="L24" s="16"/>
      <c r="M24" s="86"/>
      <c r="N24" s="86"/>
    </row>
    <row r="25" spans="2:14" ht="14.4">
      <c r="G25" s="86"/>
      <c r="H25" s="86"/>
      <c r="I25" s="86"/>
      <c r="J25" s="16"/>
      <c r="K25" s="16"/>
      <c r="L25" s="16"/>
      <c r="M25" s="86"/>
      <c r="N25" s="86"/>
    </row>
    <row r="26" spans="2:14" ht="14.4">
      <c r="B26" s="60" t="s">
        <v>96</v>
      </c>
      <c r="C26" s="60"/>
      <c r="D26" s="60"/>
      <c r="E26" s="36"/>
      <c r="F26" s="36"/>
    </row>
    <row r="27" spans="2:14" ht="14.4">
      <c r="B27" s="60" t="s">
        <v>97</v>
      </c>
      <c r="C27" s="60"/>
      <c r="D27" s="60"/>
    </row>
    <row r="28" spans="2:14" ht="14.4">
      <c r="B28" s="60" t="s">
        <v>98</v>
      </c>
      <c r="C28" s="60"/>
      <c r="D28" s="60"/>
    </row>
  </sheetData>
  <sheetProtection password="DD7D" sheet="1" formatCells="0" formatColumns="0" formatRows="0" insertColumns="0" insertRows="0" insertHyperlinks="0" deleteColumns="0" deleteRows="0" sort="0" autoFilter="0" pivotTables="0"/>
  <mergeCells count="57">
    <mergeCell ref="M22:N22"/>
    <mergeCell ref="B1:N1"/>
    <mergeCell ref="M17:N17"/>
    <mergeCell ref="M18:N18"/>
    <mergeCell ref="M19:N19"/>
    <mergeCell ref="I16:J16"/>
    <mergeCell ref="I17:J17"/>
    <mergeCell ref="I18:J18"/>
    <mergeCell ref="I19:J19"/>
    <mergeCell ref="K16:L16"/>
    <mergeCell ref="K17:L17"/>
    <mergeCell ref="K18:L18"/>
    <mergeCell ref="K19:L19"/>
    <mergeCell ref="M16:N16"/>
    <mergeCell ref="I7:J7"/>
    <mergeCell ref="B6:B8"/>
    <mergeCell ref="B16:C19"/>
    <mergeCell ref="E16:E19"/>
    <mergeCell ref="G6:N6"/>
    <mergeCell ref="K7:L7"/>
    <mergeCell ref="M7:N7"/>
    <mergeCell ref="C13:D13"/>
    <mergeCell ref="C14:D14"/>
    <mergeCell ref="C15:D15"/>
    <mergeCell ref="G7:H7"/>
    <mergeCell ref="E6:E8"/>
    <mergeCell ref="F6:F8"/>
    <mergeCell ref="G25:I25"/>
    <mergeCell ref="G16:H16"/>
    <mergeCell ref="D16:D17"/>
    <mergeCell ref="J2:N2"/>
    <mergeCell ref="J3:N3"/>
    <mergeCell ref="J4:N4"/>
    <mergeCell ref="C11:D11"/>
    <mergeCell ref="C12:D12"/>
    <mergeCell ref="B2:C2"/>
    <mergeCell ref="B3:C3"/>
    <mergeCell ref="B4:C4"/>
    <mergeCell ref="B5:C5"/>
    <mergeCell ref="D2:I2"/>
    <mergeCell ref="D3:I3"/>
    <mergeCell ref="D4:I4"/>
    <mergeCell ref="D5:I5"/>
    <mergeCell ref="C9:D9"/>
    <mergeCell ref="C10:D10"/>
    <mergeCell ref="C6:D8"/>
    <mergeCell ref="F16:F19"/>
    <mergeCell ref="G17:H17"/>
    <mergeCell ref="G18:H18"/>
    <mergeCell ref="G19:H19"/>
    <mergeCell ref="D18:D19"/>
    <mergeCell ref="M24:N24"/>
    <mergeCell ref="G24:I24"/>
    <mergeCell ref="B26:D26"/>
    <mergeCell ref="B27:D27"/>
    <mergeCell ref="B28:D28"/>
    <mergeCell ref="M25:N25"/>
  </mergeCells>
  <pageMargins left="0.511811024" right="0.511811024" top="1.6408333333333334" bottom="0.97166666666666668" header="0.31496062000000002" footer="0.31496062000000002"/>
  <pageSetup paperSize="9" scale="8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Paty</cp:lastModifiedBy>
  <cp:lastPrinted>2018-05-25T11:37:18Z</cp:lastPrinted>
  <dcterms:created xsi:type="dcterms:W3CDTF">2015-05-29T19:50:08Z</dcterms:created>
  <dcterms:modified xsi:type="dcterms:W3CDTF">2018-05-25T12:33:30Z</dcterms:modified>
</cp:coreProperties>
</file>